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e2d51d1a967edb/Plocha/"/>
    </mc:Choice>
  </mc:AlternateContent>
  <xr:revisionPtr revIDLastSave="114" documentId="8_{264DCEF3-11D9-4050-A783-DB6276B5BEE7}" xr6:coauthVersionLast="47" xr6:coauthVersionMax="47" xr10:uidLastSave="{1354203F-633C-419B-80D1-18E3FAF74E82}"/>
  <bookViews>
    <workbookView xWindow="-120" yWindow="-120" windowWidth="29040" windowHeight="15840" xr2:uid="{DE2986DA-D55C-47AF-9146-146E649514C4}"/>
  </bookViews>
  <sheets>
    <sheet name="období 2023 -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E26" i="1" s="1"/>
  <c r="E29" i="1" s="1"/>
  <c r="F29" i="1" s="1"/>
  <c r="P14" i="1"/>
  <c r="P13" i="1"/>
  <c r="P12" i="1"/>
  <c r="P11" i="1"/>
  <c r="E25" i="1"/>
  <c r="F25" i="1" s="1"/>
  <c r="C25" i="1"/>
  <c r="D25" i="1" s="1"/>
  <c r="A29" i="1"/>
  <c r="L4" i="1"/>
  <c r="K4" i="1"/>
  <c r="J4" i="1"/>
  <c r="I4" i="1"/>
  <c r="H4" i="1"/>
  <c r="G4" i="1"/>
  <c r="F4" i="1"/>
  <c r="E4" i="1"/>
  <c r="D4" i="1"/>
  <c r="C4" i="1"/>
  <c r="A18" i="1"/>
  <c r="A30" i="1" s="1"/>
  <c r="A16" i="1"/>
  <c r="A15" i="1"/>
  <c r="A17" i="1"/>
  <c r="A14" i="1"/>
  <c r="A26" i="1"/>
  <c r="A28" i="1"/>
  <c r="A27" i="1"/>
  <c r="A25" i="1"/>
  <c r="K5" i="1" l="1"/>
  <c r="K14" i="1" s="1"/>
  <c r="G7" i="1"/>
  <c r="G16" i="1" s="1"/>
  <c r="I6" i="1"/>
  <c r="K7" i="1"/>
  <c r="K16" i="1" s="1"/>
  <c r="G5" i="1"/>
  <c r="G14" i="1" s="1"/>
  <c r="C7" i="1"/>
  <c r="I7" i="1"/>
  <c r="I16" i="1" s="1"/>
  <c r="E28" i="1"/>
  <c r="F28" i="1" s="1"/>
  <c r="F30" i="1" s="1"/>
  <c r="I5" i="1"/>
  <c r="I8" i="1" s="1"/>
  <c r="I17" i="1" s="1"/>
  <c r="C6" i="1"/>
  <c r="C27" i="1" s="1"/>
  <c r="D27" i="1" s="1"/>
  <c r="H7" i="1"/>
  <c r="H16" i="1" s="1"/>
  <c r="L7" i="1"/>
  <c r="L16" i="1" s="1"/>
  <c r="L18" i="1" s="1"/>
  <c r="H5" i="1"/>
  <c r="H8" i="1" s="1"/>
  <c r="H17" i="1" s="1"/>
  <c r="C5" i="1"/>
  <c r="C8" i="1" s="1"/>
  <c r="C9" i="1" s="1"/>
  <c r="F7" i="1"/>
  <c r="J7" i="1"/>
  <c r="J16" i="1" s="1"/>
  <c r="J18" i="1" s="1"/>
  <c r="F5" i="1"/>
  <c r="F14" i="1" s="1"/>
  <c r="J5" i="1"/>
  <c r="J8" i="1" s="1"/>
  <c r="J17" i="1" s="1"/>
  <c r="L5" i="1"/>
  <c r="L8" i="1" s="1"/>
  <c r="L17" i="1" s="1"/>
  <c r="C16" i="1"/>
  <c r="E7" i="1"/>
  <c r="I15" i="1"/>
  <c r="D7" i="1"/>
  <c r="D6" i="1"/>
  <c r="E6" i="1"/>
  <c r="C28" i="1"/>
  <c r="F26" i="1"/>
  <c r="E27" i="1"/>
  <c r="J6" i="1"/>
  <c r="F6" i="1"/>
  <c r="L14" i="1"/>
  <c r="K6" i="1"/>
  <c r="L6" i="1"/>
  <c r="G6" i="1"/>
  <c r="H6" i="1"/>
  <c r="C15" i="1"/>
  <c r="F16" i="1"/>
  <c r="C14" i="1"/>
  <c r="C26" i="1" l="1"/>
  <c r="D26" i="1" s="1"/>
  <c r="I14" i="1"/>
  <c r="G8" i="1"/>
  <c r="G17" i="1" s="1"/>
  <c r="G18" i="1" s="1"/>
  <c r="K8" i="1"/>
  <c r="K17" i="1" s="1"/>
  <c r="K18" i="1" s="1"/>
  <c r="H9" i="1"/>
  <c r="F8" i="1"/>
  <c r="F17" i="1" s="1"/>
  <c r="F18" i="1" s="1"/>
  <c r="D5" i="1"/>
  <c r="D8" i="1" s="1"/>
  <c r="D17" i="1" s="1"/>
  <c r="I18" i="1"/>
  <c r="J14" i="1"/>
  <c r="J9" i="1"/>
  <c r="H18" i="1"/>
  <c r="E30" i="1"/>
  <c r="H14" i="1"/>
  <c r="L9" i="1"/>
  <c r="I9" i="1"/>
  <c r="D9" i="1"/>
  <c r="F9" i="1"/>
  <c r="G9" i="1"/>
  <c r="D28" i="1"/>
  <c r="E16" i="1"/>
  <c r="E15" i="1"/>
  <c r="C29" i="1"/>
  <c r="D29" i="1" s="1"/>
  <c r="D15" i="1"/>
  <c r="D16" i="1"/>
  <c r="C17" i="1"/>
  <c r="C18" i="1" s="1"/>
  <c r="L15" i="1"/>
  <c r="K15" i="1"/>
  <c r="H15" i="1"/>
  <c r="F15" i="1"/>
  <c r="J15" i="1"/>
  <c r="G15" i="1"/>
  <c r="F27" i="1"/>
  <c r="E5" i="1" l="1"/>
  <c r="E8" i="1" s="1"/>
  <c r="E9" i="1" s="1"/>
  <c r="D18" i="1"/>
  <c r="D14" i="1"/>
  <c r="K9" i="1"/>
  <c r="C30" i="1"/>
  <c r="D30" i="1"/>
  <c r="E14" i="1"/>
  <c r="E17" i="1"/>
  <c r="E18" i="1" s="1"/>
</calcChain>
</file>

<file path=xl/sharedStrings.xml><?xml version="1.0" encoding="utf-8"?>
<sst xmlns="http://schemas.openxmlformats.org/spreadsheetml/2006/main" count="33" uniqueCount="31">
  <si>
    <t>Přímá platba</t>
  </si>
  <si>
    <t>Greening</t>
  </si>
  <si>
    <t>VCS</t>
  </si>
  <si>
    <t>Mladý</t>
  </si>
  <si>
    <t>Biss</t>
  </si>
  <si>
    <t>0-50ha</t>
  </si>
  <si>
    <t>BISS + EKO - Návrh redistribuce 10%</t>
  </si>
  <si>
    <t>151 ha a více ha</t>
  </si>
  <si>
    <t>na 1 ha</t>
  </si>
  <si>
    <t xml:space="preserve"> na celkovou výměru</t>
  </si>
  <si>
    <t>Platba BISS + EKO schéma na 1 ha dle výměry zemědělského podniku</t>
  </si>
  <si>
    <t>Celková platba BISS + EKO schéma na zemědělský podnik</t>
  </si>
  <si>
    <t>rozmezí výměry zemědělského podniku ***</t>
  </si>
  <si>
    <t>Rok 2020 BISS+eko</t>
  </si>
  <si>
    <t>AUTOREM výpočtu je Asociace soukromého zemědělství ČR</t>
  </si>
  <si>
    <t>Návrh ASZ ČR - BISS + EKO redistribuce 30%</t>
  </si>
  <si>
    <t>*** Pokud při vyplňování pole nebude dodrženo rozmezí výměr zemědělského podniku, dojde k chybnému výpočtu platby.</t>
  </si>
  <si>
    <t>1-150ha</t>
  </si>
  <si>
    <t>Kalkulačka: zadejte výměru zemědělského podniku do žlutého pole:  rozmezí výměry zemědělského podniku **</t>
  </si>
  <si>
    <t>BISS + EKO - Návrh redistribuce 23%</t>
  </si>
  <si>
    <t>základ</t>
  </si>
  <si>
    <t>Rozdíl redistribuce 23% - původní návrh MZe =</t>
  </si>
  <si>
    <t xml:space="preserve"> Původní návrh MZe - 1000kč +10% redistribuce</t>
  </si>
  <si>
    <t>Rok 2021 BISS + EKO schéma  (greening)</t>
  </si>
  <si>
    <t>** Kalkulačka pracuje pouze při uložení do počítače (nestačí pouze otevřít v internetovém prohlížeči)</t>
  </si>
  <si>
    <r>
      <t xml:space="preserve">Dle výměry zemědělského podniku vyplňte do </t>
    </r>
    <r>
      <rPr>
        <b/>
        <u/>
        <sz val="12"/>
        <color theme="1"/>
        <rFont val="Calibri"/>
        <family val="2"/>
        <charset val="238"/>
        <scheme val="minor"/>
      </rPr>
      <t>žlutého</t>
    </r>
    <r>
      <rPr>
        <sz val="12"/>
        <color theme="1"/>
        <rFont val="Calibri"/>
        <family val="2"/>
        <charset val="238"/>
        <scheme val="minor"/>
      </rPr>
      <t xml:space="preserve"> pole příslušeného sloupečku (</t>
    </r>
    <r>
      <rPr>
        <b/>
        <sz val="12"/>
        <color theme="1"/>
        <rFont val="Calibri"/>
        <family val="2"/>
        <charset val="238"/>
        <scheme val="minor"/>
      </rPr>
      <t>rozmezí výměry zemědělského podniku</t>
    </r>
    <r>
      <rPr>
        <sz val="12"/>
        <color theme="1"/>
        <rFont val="Calibri"/>
        <family val="2"/>
        <charset val="238"/>
        <scheme val="minor"/>
      </rPr>
      <t xml:space="preserve">) a stiskněte klávesu </t>
    </r>
    <r>
      <rPr>
        <b/>
        <sz val="12"/>
        <color theme="1"/>
        <rFont val="Calibri"/>
        <family val="2"/>
        <charset val="238"/>
        <scheme val="minor"/>
      </rPr>
      <t xml:space="preserve">ENTER - &gt;&gt;&gt; </t>
    </r>
  </si>
  <si>
    <t>Bez záruky, vlastní kalkulace, pro sazby PP rok 2021.</t>
  </si>
  <si>
    <t>v 3.2</t>
  </si>
  <si>
    <t>Navrhované programové období 2023-2027  - porovnání výše skutečných přímých plateb a eko platby na ha dle velikostní kategorie zemědělských podniků v 1. pilíři dle přímých plateb v roce 2021</t>
  </si>
  <si>
    <r>
      <t xml:space="preserve">V případě výpočtu s EKO platbou zadej do níže uvedeného zeleného rámečku </t>
    </r>
    <r>
      <rPr>
        <b/>
        <u/>
        <sz val="16"/>
        <color theme="1"/>
        <rFont val="Calibri"/>
        <family val="2"/>
        <charset val="238"/>
        <scheme val="minor"/>
      </rPr>
      <t>hodnotu: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1890</t>
    </r>
  </si>
  <si>
    <r>
      <t xml:space="preserve">V případě výpočtu bez EKO platby zadej do níže uvedeného zeleného rámečku </t>
    </r>
    <r>
      <rPr>
        <b/>
        <u/>
        <sz val="16"/>
        <color theme="1"/>
        <rFont val="Calibri"/>
        <family val="2"/>
        <charset val="238"/>
        <scheme val="minor"/>
      </rPr>
      <t>hodnotu</t>
    </r>
    <r>
      <rPr>
        <b/>
        <sz val="14"/>
        <color theme="1"/>
        <rFont val="Calibri"/>
        <family val="2"/>
        <charset val="238"/>
        <scheme val="minor"/>
      </rPr>
      <t xml:space="preserve">: </t>
    </r>
    <r>
      <rPr>
        <b/>
        <sz val="18"/>
        <color theme="1"/>
        <rFont val="Calibri"/>
        <family val="2"/>
        <charset val="238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</si>
</sst>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A89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dashed">
        <color indexed="64"/>
      </right>
      <top style="double">
        <color indexed="64"/>
      </top>
      <bottom style="thin">
        <color auto="1"/>
      </bottom>
      <diagonal/>
    </border>
    <border>
      <left style="thick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auto="1"/>
      </bottom>
      <diagonal/>
    </border>
    <border>
      <left style="dashed">
        <color indexed="64"/>
      </left>
      <right/>
      <top style="double">
        <color indexed="64"/>
      </top>
      <bottom style="thin">
        <color auto="1"/>
      </bottom>
      <diagonal/>
    </border>
    <border>
      <left style="dashed">
        <color indexed="64"/>
      </left>
      <right/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auto="1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double">
        <color auto="1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double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0" fontId="7" fillId="5" borderId="17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164" fontId="3" fillId="6" borderId="2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/>
    <xf numFmtId="164" fontId="7" fillId="4" borderId="27" xfId="0" applyNumberFormat="1" applyFont="1" applyFill="1" applyBorder="1" applyAlignment="1" applyProtection="1">
      <alignment horizontal="center" vertical="center"/>
      <protection hidden="1"/>
    </xf>
    <xf numFmtId="164" fontId="8" fillId="3" borderId="27" xfId="0" applyNumberFormat="1" applyFont="1" applyFill="1" applyBorder="1" applyAlignment="1" applyProtection="1">
      <alignment horizontal="center" vertical="center"/>
      <protection hidden="1"/>
    </xf>
    <xf numFmtId="164" fontId="4" fillId="3" borderId="19" xfId="0" applyNumberFormat="1" applyFont="1" applyFill="1" applyBorder="1" applyAlignment="1" applyProtection="1">
      <alignment horizontal="center" vertical="center"/>
      <protection hidden="1"/>
    </xf>
    <xf numFmtId="164" fontId="4" fillId="3" borderId="18" xfId="0" applyNumberFormat="1" applyFont="1" applyFill="1" applyBorder="1" applyAlignment="1" applyProtection="1">
      <alignment horizontal="center" vertical="center"/>
      <protection hidden="1"/>
    </xf>
    <xf numFmtId="164" fontId="4" fillId="3" borderId="17" xfId="0" applyNumberFormat="1" applyFont="1" applyFill="1" applyBorder="1" applyAlignment="1" applyProtection="1">
      <alignment horizontal="center" vertical="center"/>
      <protection hidden="1"/>
    </xf>
    <xf numFmtId="164" fontId="2" fillId="4" borderId="17" xfId="0" applyNumberFormat="1" applyFont="1" applyFill="1" applyBorder="1" applyAlignment="1" applyProtection="1">
      <alignment horizontal="center" vertical="center"/>
      <protection hidden="1"/>
    </xf>
    <xf numFmtId="164" fontId="2" fillId="4" borderId="18" xfId="0" applyNumberFormat="1" applyFont="1" applyFill="1" applyBorder="1" applyAlignment="1" applyProtection="1">
      <alignment horizontal="center" vertical="center"/>
      <protection hidden="1"/>
    </xf>
    <xf numFmtId="0" fontId="2" fillId="5" borderId="26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Protection="1"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0" fontId="3" fillId="0" borderId="0" xfId="0" applyFont="1" applyBorder="1"/>
    <xf numFmtId="164" fontId="3" fillId="7" borderId="28" xfId="0" applyNumberFormat="1" applyFont="1" applyFill="1" applyBorder="1" applyAlignment="1" applyProtection="1">
      <alignment horizontal="center" vertical="center"/>
      <protection hidden="1"/>
    </xf>
    <xf numFmtId="164" fontId="3" fillId="7" borderId="20" xfId="0" applyNumberFormat="1" applyFont="1" applyFill="1" applyBorder="1" applyAlignment="1" applyProtection="1">
      <alignment horizontal="center" vertical="center"/>
      <protection hidden="1"/>
    </xf>
    <xf numFmtId="164" fontId="3" fillId="7" borderId="22" xfId="0" applyNumberFormat="1" applyFont="1" applyFill="1" applyBorder="1" applyAlignment="1" applyProtection="1">
      <alignment horizontal="center" vertical="center"/>
      <protection hidden="1"/>
    </xf>
    <xf numFmtId="164" fontId="3" fillId="7" borderId="21" xfId="0" applyNumberFormat="1" applyFont="1" applyFill="1" applyBorder="1" applyAlignment="1" applyProtection="1">
      <alignment horizontal="center" vertical="center"/>
      <protection hidden="1"/>
    </xf>
    <xf numFmtId="0" fontId="2" fillId="5" borderId="30" xfId="0" applyFont="1" applyFill="1" applyBorder="1" applyAlignment="1" applyProtection="1">
      <alignment horizontal="center" vertical="center" wrapText="1"/>
      <protection hidden="1"/>
    </xf>
    <xf numFmtId="164" fontId="7" fillId="4" borderId="31" xfId="0" applyNumberFormat="1" applyFont="1" applyFill="1" applyBorder="1" applyAlignment="1" applyProtection="1">
      <alignment horizontal="center" vertical="center"/>
      <protection hidden="1"/>
    </xf>
    <xf numFmtId="164" fontId="8" fillId="3" borderId="31" xfId="0" applyNumberFormat="1" applyFont="1" applyFill="1" applyBorder="1" applyAlignment="1" applyProtection="1">
      <alignment horizontal="center" vertical="center"/>
      <protection hidden="1"/>
    </xf>
    <xf numFmtId="164" fontId="3" fillId="7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  <protection hidden="1"/>
    </xf>
    <xf numFmtId="0" fontId="2" fillId="5" borderId="37" xfId="0" applyFont="1" applyFill="1" applyBorder="1" applyAlignment="1" applyProtection="1">
      <alignment horizontal="center" vertical="center" wrapText="1"/>
      <protection hidden="1"/>
    </xf>
    <xf numFmtId="164" fontId="7" fillId="4" borderId="38" xfId="0" applyNumberFormat="1" applyFont="1" applyFill="1" applyBorder="1" applyAlignment="1" applyProtection="1">
      <alignment horizontal="center" vertical="center"/>
      <protection hidden="1"/>
    </xf>
    <xf numFmtId="164" fontId="7" fillId="4" borderId="39" xfId="0" applyNumberFormat="1" applyFont="1" applyFill="1" applyBorder="1" applyAlignment="1" applyProtection="1">
      <alignment horizontal="center" vertical="center"/>
      <protection hidden="1"/>
    </xf>
    <xf numFmtId="164" fontId="8" fillId="3" borderId="38" xfId="0" applyNumberFormat="1" applyFont="1" applyFill="1" applyBorder="1" applyAlignment="1" applyProtection="1">
      <alignment horizontal="center" vertical="center"/>
      <protection hidden="1"/>
    </xf>
    <xf numFmtId="164" fontId="8" fillId="3" borderId="39" xfId="0" applyNumberFormat="1" applyFont="1" applyFill="1" applyBorder="1" applyAlignment="1" applyProtection="1">
      <alignment horizontal="center" vertical="center"/>
      <protection hidden="1"/>
    </xf>
    <xf numFmtId="164" fontId="3" fillId="7" borderId="40" xfId="0" applyNumberFormat="1" applyFont="1" applyFill="1" applyBorder="1" applyAlignment="1" applyProtection="1">
      <alignment horizontal="center" vertical="center"/>
      <protection hidden="1"/>
    </xf>
    <xf numFmtId="164" fontId="3" fillId="7" borderId="4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3" borderId="15" xfId="0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3" fillId="7" borderId="16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hidden="1"/>
    </xf>
    <xf numFmtId="0" fontId="6" fillId="0" borderId="0" xfId="0" applyFont="1"/>
    <xf numFmtId="0" fontId="6" fillId="0" borderId="0" xfId="0" applyFont="1" applyBorder="1"/>
    <xf numFmtId="0" fontId="6" fillId="8" borderId="15" xfId="0" applyFont="1" applyFill="1" applyBorder="1" applyAlignment="1" applyProtection="1">
      <alignment horizontal="center" vertical="center"/>
      <protection hidden="1"/>
    </xf>
    <xf numFmtId="164" fontId="6" fillId="8" borderId="17" xfId="0" applyNumberFormat="1" applyFont="1" applyFill="1" applyBorder="1" applyAlignment="1" applyProtection="1">
      <alignment horizontal="center" vertical="center"/>
      <protection hidden="1"/>
    </xf>
    <xf numFmtId="164" fontId="6" fillId="8" borderId="18" xfId="0" applyNumberFormat="1" applyFont="1" applyFill="1" applyBorder="1" applyAlignment="1" applyProtection="1">
      <alignment horizontal="center" vertical="center"/>
      <protection hidden="1"/>
    </xf>
    <xf numFmtId="164" fontId="6" fillId="8" borderId="19" xfId="0" applyNumberFormat="1" applyFont="1" applyFill="1" applyBorder="1" applyAlignment="1" applyProtection="1">
      <alignment horizontal="center" vertical="center"/>
      <protection hidden="1"/>
    </xf>
    <xf numFmtId="0" fontId="3" fillId="9" borderId="15" xfId="0" applyFont="1" applyFill="1" applyBorder="1" applyAlignment="1" applyProtection="1">
      <alignment horizontal="center" vertical="center"/>
      <protection hidden="1"/>
    </xf>
    <xf numFmtId="164" fontId="3" fillId="9" borderId="17" xfId="0" applyNumberFormat="1" applyFont="1" applyFill="1" applyBorder="1" applyAlignment="1" applyProtection="1">
      <alignment horizontal="center" vertical="center"/>
      <protection hidden="1"/>
    </xf>
    <xf numFmtId="164" fontId="3" fillId="9" borderId="18" xfId="0" applyNumberFormat="1" applyFont="1" applyFill="1" applyBorder="1" applyAlignment="1" applyProtection="1">
      <alignment horizontal="center" vertical="center"/>
      <protection hidden="1"/>
    </xf>
    <xf numFmtId="164" fontId="3" fillId="9" borderId="19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Border="1"/>
    <xf numFmtId="9" fontId="0" fillId="0" borderId="42" xfId="0" applyNumberForma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6" fillId="0" borderId="49" xfId="0" applyFont="1" applyBorder="1"/>
    <xf numFmtId="9" fontId="0" fillId="0" borderId="49" xfId="0" applyNumberFormat="1" applyBorder="1"/>
    <xf numFmtId="9" fontId="0" fillId="0" borderId="51" xfId="0" applyNumberFormat="1" applyBorder="1"/>
    <xf numFmtId="164" fontId="0" fillId="0" borderId="50" xfId="0" applyNumberFormat="1" applyBorder="1"/>
    <xf numFmtId="164" fontId="0" fillId="0" borderId="53" xfId="0" applyNumberFormat="1" applyFill="1" applyBorder="1"/>
    <xf numFmtId="164" fontId="0" fillId="0" borderId="56" xfId="0" applyNumberFormat="1" applyBorder="1"/>
    <xf numFmtId="9" fontId="0" fillId="0" borderId="52" xfId="0" applyNumberFormat="1" applyBorder="1"/>
    <xf numFmtId="164" fontId="0" fillId="0" borderId="53" xfId="0" applyNumberFormat="1" applyBorder="1"/>
    <xf numFmtId="9" fontId="0" fillId="0" borderId="55" xfId="0" applyNumberFormat="1" applyBorder="1"/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0" fontId="6" fillId="8" borderId="6" xfId="0" applyFont="1" applyFill="1" applyBorder="1" applyAlignment="1" applyProtection="1">
      <alignment horizontal="center" vertical="center"/>
      <protection hidden="1"/>
    </xf>
    <xf numFmtId="0" fontId="6" fillId="8" borderId="9" xfId="0" applyFont="1" applyFill="1" applyBorder="1" applyAlignment="1" applyProtection="1">
      <alignment horizontal="center" vertical="center"/>
      <protection hidden="1"/>
    </xf>
    <xf numFmtId="164" fontId="6" fillId="8" borderId="27" xfId="0" applyNumberFormat="1" applyFont="1" applyFill="1" applyBorder="1" applyAlignment="1" applyProtection="1">
      <alignment horizontal="center" vertical="center"/>
      <protection hidden="1"/>
    </xf>
    <xf numFmtId="164" fontId="6" fillId="8" borderId="31" xfId="0" applyNumberFormat="1" applyFont="1" applyFill="1" applyBorder="1" applyAlignment="1" applyProtection="1">
      <alignment horizontal="center" vertical="center"/>
      <protection hidden="1"/>
    </xf>
    <xf numFmtId="164" fontId="6" fillId="8" borderId="38" xfId="0" applyNumberFormat="1" applyFont="1" applyFill="1" applyBorder="1" applyAlignment="1" applyProtection="1">
      <alignment horizontal="center" vertical="center"/>
      <protection hidden="1"/>
    </xf>
    <xf numFmtId="164" fontId="6" fillId="8" borderId="39" xfId="0" applyNumberFormat="1" applyFont="1" applyFill="1" applyBorder="1" applyAlignment="1" applyProtection="1">
      <alignment horizontal="center" vertical="center"/>
      <protection hidden="1"/>
    </xf>
    <xf numFmtId="0" fontId="3" fillId="9" borderId="6" xfId="0" applyFont="1" applyFill="1" applyBorder="1" applyAlignment="1" applyProtection="1">
      <alignment horizontal="center" vertical="center"/>
      <protection hidden="1"/>
    </xf>
    <xf numFmtId="0" fontId="3" fillId="9" borderId="9" xfId="0" applyFont="1" applyFill="1" applyBorder="1" applyAlignment="1" applyProtection="1">
      <alignment horizontal="center" vertical="center"/>
      <protection hidden="1"/>
    </xf>
    <xf numFmtId="164" fontId="3" fillId="9" borderId="27" xfId="0" applyNumberFormat="1" applyFont="1" applyFill="1" applyBorder="1" applyAlignment="1" applyProtection="1">
      <alignment horizontal="center" vertical="center"/>
      <protection hidden="1"/>
    </xf>
    <xf numFmtId="164" fontId="3" fillId="9" borderId="31" xfId="0" applyNumberFormat="1" applyFont="1" applyFill="1" applyBorder="1" applyAlignment="1" applyProtection="1">
      <alignment horizontal="center" vertical="center"/>
      <protection hidden="1"/>
    </xf>
    <xf numFmtId="164" fontId="3" fillId="9" borderId="38" xfId="0" applyNumberFormat="1" applyFont="1" applyFill="1" applyBorder="1" applyAlignment="1" applyProtection="1">
      <alignment horizontal="center" vertical="center"/>
      <protection hidden="1"/>
    </xf>
    <xf numFmtId="164" fontId="3" fillId="9" borderId="39" xfId="0" applyNumberFormat="1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7" borderId="20" xfId="0" applyFont="1" applyFill="1" applyBorder="1" applyAlignment="1" applyProtection="1">
      <alignment horizontal="center" vertical="center"/>
      <protection hidden="1"/>
    </xf>
    <xf numFmtId="0" fontId="3" fillId="6" borderId="57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164" fontId="3" fillId="6" borderId="59" xfId="0" applyNumberFormat="1" applyFont="1" applyFill="1" applyBorder="1" applyAlignment="1">
      <alignment horizontal="center" vertical="center"/>
    </xf>
    <xf numFmtId="164" fontId="3" fillId="6" borderId="60" xfId="0" applyNumberFormat="1" applyFont="1" applyFill="1" applyBorder="1" applyAlignment="1">
      <alignment horizontal="center" vertical="center"/>
    </xf>
    <xf numFmtId="0" fontId="7" fillId="5" borderId="67" xfId="0" applyFont="1" applyFill="1" applyBorder="1" applyAlignment="1" applyProtection="1">
      <alignment horizontal="center" vertical="center"/>
      <protection hidden="1"/>
    </xf>
    <xf numFmtId="0" fontId="2" fillId="4" borderId="68" xfId="0" applyFont="1" applyFill="1" applyBorder="1" applyAlignment="1" applyProtection="1">
      <alignment horizontal="center" vertical="center"/>
      <protection hidden="1"/>
    </xf>
    <xf numFmtId="164" fontId="2" fillId="4" borderId="67" xfId="0" applyNumberFormat="1" applyFont="1" applyFill="1" applyBorder="1" applyAlignment="1" applyProtection="1">
      <alignment horizontal="center" vertical="center"/>
      <protection hidden="1"/>
    </xf>
    <xf numFmtId="0" fontId="4" fillId="3" borderId="68" xfId="0" applyFont="1" applyFill="1" applyBorder="1" applyAlignment="1" applyProtection="1">
      <alignment horizontal="center" vertical="center"/>
      <protection hidden="1"/>
    </xf>
    <xf numFmtId="164" fontId="4" fillId="3" borderId="67" xfId="0" applyNumberFormat="1" applyFont="1" applyFill="1" applyBorder="1" applyAlignment="1" applyProtection="1">
      <alignment horizontal="center" vertical="center"/>
      <protection hidden="1"/>
    </xf>
    <xf numFmtId="0" fontId="3" fillId="9" borderId="68" xfId="0" applyFont="1" applyFill="1" applyBorder="1" applyAlignment="1" applyProtection="1">
      <alignment horizontal="center" vertical="center"/>
      <protection hidden="1"/>
    </xf>
    <xf numFmtId="164" fontId="3" fillId="9" borderId="67" xfId="0" applyNumberFormat="1" applyFont="1" applyFill="1" applyBorder="1" applyAlignment="1" applyProtection="1">
      <alignment horizontal="center" vertical="center"/>
      <protection hidden="1"/>
    </xf>
    <xf numFmtId="0" fontId="6" fillId="8" borderId="68" xfId="0" applyFont="1" applyFill="1" applyBorder="1" applyAlignment="1" applyProtection="1">
      <alignment horizontal="center" vertical="center"/>
      <protection hidden="1"/>
    </xf>
    <xf numFmtId="164" fontId="6" fillId="8" borderId="67" xfId="0" applyNumberFormat="1" applyFont="1" applyFill="1" applyBorder="1" applyAlignment="1" applyProtection="1">
      <alignment horizontal="center" vertical="center"/>
      <protection hidden="1"/>
    </xf>
    <xf numFmtId="0" fontId="3" fillId="7" borderId="69" xfId="0" applyFont="1" applyFill="1" applyBorder="1" applyAlignment="1" applyProtection="1">
      <alignment horizontal="center" vertical="center"/>
      <protection hidden="1"/>
    </xf>
    <xf numFmtId="164" fontId="3" fillId="7" borderId="35" xfId="0" applyNumberFormat="1" applyFont="1" applyFill="1" applyBorder="1" applyAlignment="1" applyProtection="1">
      <alignment horizontal="center" vertical="center"/>
      <protection hidden="1"/>
    </xf>
    <xf numFmtId="0" fontId="3" fillId="6" borderId="70" xfId="0" applyFont="1" applyFill="1" applyBorder="1" applyAlignment="1" applyProtection="1">
      <alignment horizontal="center" vertical="center"/>
      <protection hidden="1"/>
    </xf>
    <xf numFmtId="164" fontId="3" fillId="6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64" xfId="0" applyFont="1" applyFill="1" applyBorder="1" applyAlignment="1" applyProtection="1">
      <alignment horizontal="center" vertical="center"/>
      <protection hidden="1"/>
    </xf>
    <xf numFmtId="164" fontId="3" fillId="0" borderId="71" xfId="0" applyNumberFormat="1" applyFont="1" applyFill="1" applyBorder="1" applyAlignment="1" applyProtection="1">
      <alignment horizontal="center" vertical="center"/>
      <protection hidden="1"/>
    </xf>
    <xf numFmtId="164" fontId="3" fillId="6" borderId="74" xfId="0" applyNumberFormat="1" applyFont="1" applyFill="1" applyBorder="1" applyAlignment="1" applyProtection="1">
      <alignment horizontal="center" vertical="center"/>
      <protection hidden="1"/>
    </xf>
    <xf numFmtId="164" fontId="3" fillId="6" borderId="75" xfId="0" applyNumberFormat="1" applyFont="1" applyFill="1" applyBorder="1" applyAlignment="1" applyProtection="1">
      <alignment horizontal="center" vertical="center"/>
      <protection hidden="1"/>
    </xf>
    <xf numFmtId="0" fontId="3" fillId="0" borderId="76" xfId="0" applyFont="1" applyBorder="1"/>
    <xf numFmtId="0" fontId="3" fillId="0" borderId="54" xfId="0" applyFont="1" applyBorder="1"/>
    <xf numFmtId="0" fontId="0" fillId="0" borderId="55" xfId="0" applyBorder="1"/>
    <xf numFmtId="9" fontId="0" fillId="0" borderId="46" xfId="0" applyNumberFormat="1" applyBorder="1"/>
    <xf numFmtId="0" fontId="6" fillId="0" borderId="42" xfId="0" applyFont="1" applyBorder="1"/>
    <xf numFmtId="0" fontId="5" fillId="0" borderId="49" xfId="0" applyFont="1" applyBorder="1"/>
    <xf numFmtId="0" fontId="5" fillId="0" borderId="42" xfId="0" applyFont="1" applyBorder="1"/>
    <xf numFmtId="0" fontId="5" fillId="0" borderId="42" xfId="0" applyFont="1" applyFill="1" applyBorder="1"/>
    <xf numFmtId="164" fontId="3" fillId="3" borderId="49" xfId="0" applyNumberFormat="1" applyFont="1" applyFill="1" applyBorder="1" applyAlignment="1" applyProtection="1">
      <alignment vertical="center"/>
      <protection hidden="1"/>
    </xf>
    <xf numFmtId="164" fontId="3" fillId="3" borderId="42" xfId="0" applyNumberFormat="1" applyFont="1" applyFill="1" applyBorder="1" applyAlignment="1" applyProtection="1">
      <alignment vertical="center"/>
      <protection hidden="1"/>
    </xf>
    <xf numFmtId="164" fontId="0" fillId="0" borderId="42" xfId="0" applyNumberFormat="1" applyBorder="1"/>
    <xf numFmtId="0" fontId="10" fillId="0" borderId="61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center" vertical="center" wrapText="1"/>
      <protection hidden="1"/>
    </xf>
    <xf numFmtId="0" fontId="10" fillId="0" borderId="6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65" xfId="0" applyFont="1" applyBorder="1" applyAlignment="1" applyProtection="1">
      <alignment horizontal="center"/>
      <protection hidden="1"/>
    </xf>
    <xf numFmtId="17" fontId="5" fillId="0" borderId="25" xfId="0" applyNumberFormat="1" applyFont="1" applyBorder="1" applyAlignment="1" applyProtection="1">
      <alignment horizontal="center" vertical="center"/>
      <protection hidden="1"/>
    </xf>
    <xf numFmtId="17" fontId="5" fillId="0" borderId="29" xfId="0" applyNumberFormat="1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73" xfId="0" applyFont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</xf>
    <xf numFmtId="0" fontId="3" fillId="9" borderId="80" xfId="0" applyFont="1" applyFill="1" applyBorder="1" applyAlignment="1" applyProtection="1">
      <alignment horizontal="center" vertical="center" wrapText="1"/>
    </xf>
    <xf numFmtId="0" fontId="3" fillId="9" borderId="81" xfId="0" applyFont="1" applyFill="1" applyBorder="1" applyAlignment="1" applyProtection="1">
      <alignment horizontal="center" vertical="center" wrapText="1"/>
    </xf>
    <xf numFmtId="0" fontId="3" fillId="9" borderId="82" xfId="0" applyFont="1" applyFill="1" applyBorder="1" applyAlignment="1" applyProtection="1">
      <alignment horizontal="center" vertical="center" wrapText="1"/>
    </xf>
    <xf numFmtId="0" fontId="3" fillId="9" borderId="83" xfId="0" applyFont="1" applyFill="1" applyBorder="1" applyAlignment="1">
      <alignment horizontal="center" vertical="center" wrapText="1"/>
    </xf>
    <xf numFmtId="0" fontId="3" fillId="9" borderId="84" xfId="0" applyFont="1" applyFill="1" applyBorder="1" applyAlignment="1">
      <alignment horizontal="center" vertical="center" wrapText="1"/>
    </xf>
    <xf numFmtId="0" fontId="3" fillId="9" borderId="85" xfId="0" applyFont="1" applyFill="1" applyBorder="1" applyAlignment="1">
      <alignment horizontal="center" vertical="center" wrapText="1"/>
    </xf>
    <xf numFmtId="0" fontId="12" fillId="8" borderId="77" xfId="0" applyFont="1" applyFill="1" applyBorder="1" applyAlignment="1" applyProtection="1">
      <alignment horizontal="center" vertical="center"/>
      <protection locked="0"/>
    </xf>
    <xf numFmtId="0" fontId="12" fillId="8" borderId="78" xfId="0" applyFont="1" applyFill="1" applyBorder="1" applyAlignment="1" applyProtection="1">
      <alignment horizontal="center" vertical="center"/>
      <protection locked="0"/>
    </xf>
    <xf numFmtId="0" fontId="12" fillId="8" borderId="79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BA89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C253-71C5-4580-A907-5B3751E3CCF9}">
  <sheetPr>
    <pageSetUpPr fitToPage="1"/>
  </sheetPr>
  <dimension ref="A1:Q35"/>
  <sheetViews>
    <sheetView tabSelected="1" zoomScale="70" zoomScaleNormal="70" workbookViewId="0">
      <selection activeCell="H24" sqref="H24:L24"/>
    </sheetView>
  </sheetViews>
  <sheetFormatPr defaultRowHeight="15" x14ac:dyDescent="0.25"/>
  <cols>
    <col min="1" max="1" width="62.7109375" style="2" customWidth="1"/>
    <col min="2" max="2" width="4.42578125" style="2" hidden="1" customWidth="1"/>
    <col min="3" max="12" width="18.7109375" customWidth="1"/>
    <col min="13" max="13" width="21.7109375" bestFit="1" customWidth="1"/>
    <col min="14" max="14" width="7.140625" hidden="1" customWidth="1"/>
    <col min="15" max="15" width="22.85546875" hidden="1" customWidth="1"/>
    <col min="16" max="16" width="10.140625" hidden="1" customWidth="1"/>
  </cols>
  <sheetData>
    <row r="1" spans="1:17" ht="67.5" customHeight="1" thickBot="1" x14ac:dyDescent="0.3">
      <c r="A1" s="139" t="s">
        <v>28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17" ht="21.75" thickBot="1" x14ac:dyDescent="0.4">
      <c r="A2" s="149"/>
      <c r="B2" s="51"/>
      <c r="C2" s="142" t="s">
        <v>10</v>
      </c>
      <c r="D2" s="143"/>
      <c r="E2" s="143"/>
      <c r="F2" s="143"/>
      <c r="G2" s="143"/>
      <c r="H2" s="143"/>
      <c r="I2" s="143"/>
      <c r="J2" s="143"/>
      <c r="K2" s="143"/>
      <c r="L2" s="144"/>
      <c r="M2" s="74"/>
      <c r="N2" s="76"/>
      <c r="O2" s="76"/>
      <c r="P2" s="76"/>
    </row>
    <row r="3" spans="1:17" ht="21.95" customHeight="1" x14ac:dyDescent="0.25">
      <c r="A3" s="150"/>
      <c r="B3" s="52"/>
      <c r="C3" s="4">
        <v>50</v>
      </c>
      <c r="D3" s="5">
        <v>100</v>
      </c>
      <c r="E3" s="5">
        <v>150</v>
      </c>
      <c r="F3" s="5">
        <v>200</v>
      </c>
      <c r="G3" s="5">
        <v>300</v>
      </c>
      <c r="H3" s="5">
        <v>500</v>
      </c>
      <c r="I3" s="5">
        <v>1000</v>
      </c>
      <c r="J3" s="5">
        <v>1300</v>
      </c>
      <c r="K3" s="5">
        <v>1500</v>
      </c>
      <c r="L3" s="111">
        <v>2000</v>
      </c>
      <c r="M3" s="1"/>
      <c r="O3" s="78" t="s">
        <v>0</v>
      </c>
      <c r="P3" s="79">
        <v>6300</v>
      </c>
    </row>
    <row r="4" spans="1:17" ht="21" customHeight="1" x14ac:dyDescent="0.25">
      <c r="A4" s="112" t="s">
        <v>23</v>
      </c>
      <c r="B4" s="53"/>
      <c r="C4" s="14">
        <f>P8</f>
        <v>5164</v>
      </c>
      <c r="D4" s="15">
        <f>P8</f>
        <v>5164</v>
      </c>
      <c r="E4" s="14">
        <f>P8</f>
        <v>5164</v>
      </c>
      <c r="F4" s="15">
        <f>P8</f>
        <v>5164</v>
      </c>
      <c r="G4" s="14">
        <f>P8</f>
        <v>5164</v>
      </c>
      <c r="H4" s="15">
        <f>P8</f>
        <v>5164</v>
      </c>
      <c r="I4" s="14">
        <f>P8</f>
        <v>5164</v>
      </c>
      <c r="J4" s="15">
        <f>P8</f>
        <v>5164</v>
      </c>
      <c r="K4" s="14">
        <f>P8</f>
        <v>5164</v>
      </c>
      <c r="L4" s="113">
        <f>P8</f>
        <v>5164</v>
      </c>
      <c r="M4" s="1"/>
      <c r="O4" s="80" t="s">
        <v>1</v>
      </c>
      <c r="P4" s="81">
        <f>H24</f>
        <v>0</v>
      </c>
    </row>
    <row r="5" spans="1:17" ht="21" customHeight="1" x14ac:dyDescent="0.25">
      <c r="A5" s="114" t="s">
        <v>6</v>
      </c>
      <c r="B5" s="54">
        <v>10</v>
      </c>
      <c r="C5" s="13">
        <f>P6-(P3/100*B5)+P4+P11</f>
        <v>4437</v>
      </c>
      <c r="D5" s="12">
        <f>C5</f>
        <v>4437</v>
      </c>
      <c r="E5" s="12">
        <f>D5</f>
        <v>4437</v>
      </c>
      <c r="F5" s="12">
        <f>P6-(P3/100*B5)+P4+P17/F3</f>
        <v>3997.75</v>
      </c>
      <c r="G5" s="12">
        <f>P6-(P3/100*B5)+P4+P17/G3</f>
        <v>3558.5</v>
      </c>
      <c r="H5" s="12">
        <f>P6-(P3/100*B5)+P4+P17/H3</f>
        <v>3207.1</v>
      </c>
      <c r="I5" s="12">
        <f>P6-(P3/100*B5)+P4+P17/I3</f>
        <v>2943.55</v>
      </c>
      <c r="J5" s="12">
        <f>P6-(P3/100*B5)+P4+P17/J3</f>
        <v>2882.7307692307691</v>
      </c>
      <c r="K5" s="12">
        <f>P6-(P3/100*B5)+P4+P17/K3</f>
        <v>2855.7</v>
      </c>
      <c r="L5" s="115">
        <f>P6-(P3/100*B5)+P4+P17/L3</f>
        <v>2811.7750000000001</v>
      </c>
      <c r="M5" s="1"/>
      <c r="O5" s="80" t="s">
        <v>2</v>
      </c>
      <c r="P5" s="81">
        <v>950</v>
      </c>
    </row>
    <row r="6" spans="1:17" s="8" customFormat="1" ht="21" customHeight="1" x14ac:dyDescent="0.3">
      <c r="A6" s="116" t="s">
        <v>15</v>
      </c>
      <c r="B6" s="68">
        <v>30</v>
      </c>
      <c r="C6" s="69">
        <f>P6-(P3/100*B6)+P4+P13</f>
        <v>6691</v>
      </c>
      <c r="D6" s="70">
        <f>C6</f>
        <v>6691</v>
      </c>
      <c r="E6" s="70">
        <f>C6</f>
        <v>6691</v>
      </c>
      <c r="F6" s="70">
        <f>P6-(P3/100*B6)+P4+P16/F3</f>
        <v>5373.25</v>
      </c>
      <c r="G6" s="70">
        <f>P6-(P3/100*B6)+P4+P16/G3</f>
        <v>4055.5</v>
      </c>
      <c r="H6" s="70">
        <f>P6-(P3/100*B6)+P4+P16/H3</f>
        <v>3001.3</v>
      </c>
      <c r="I6" s="70">
        <f>P6-(P3/100*B6)+P4+P16/I3</f>
        <v>2210.65</v>
      </c>
      <c r="J6" s="70">
        <f>P6-(P3/100*B6)+P4+P16/J3</f>
        <v>2028.1923076923076</v>
      </c>
      <c r="K6" s="70">
        <f>P6-(P3/100*B6)+P4+P16/K3</f>
        <v>1947.1</v>
      </c>
      <c r="L6" s="117">
        <f>P6-(P3/100*B6)+P4+P16/L3</f>
        <v>1815.325</v>
      </c>
      <c r="M6" s="24"/>
      <c r="O6" s="128" t="s">
        <v>4</v>
      </c>
      <c r="P6" s="129">
        <v>3310</v>
      </c>
    </row>
    <row r="7" spans="1:17" s="62" customFormat="1" ht="21" customHeight="1" x14ac:dyDescent="0.35">
      <c r="A7" s="118" t="s">
        <v>19</v>
      </c>
      <c r="B7" s="64">
        <v>23</v>
      </c>
      <c r="C7" s="65">
        <f>P6-(P3/100*B7)+P4+P14</f>
        <v>5902.1</v>
      </c>
      <c r="D7" s="66">
        <f>C7</f>
        <v>5902.1</v>
      </c>
      <c r="E7" s="66">
        <f>C7</f>
        <v>5902.1</v>
      </c>
      <c r="F7" s="66">
        <f>P6-(P3/100*B7)+P4+P18/F3</f>
        <v>4891.8249999999998</v>
      </c>
      <c r="G7" s="66">
        <f>P6-(P3/100*B7)+P4+P18/G3</f>
        <v>3881.55</v>
      </c>
      <c r="H7" s="66">
        <f>P6-(P3/100*B7)+P4+P18/H3</f>
        <v>3073.33</v>
      </c>
      <c r="I7" s="66">
        <f>P6-(P3/100*B7)+P4+P18/I3</f>
        <v>2467.165</v>
      </c>
      <c r="J7" s="66">
        <f>P6-(P3/100*B7)+P4+P18/J3</f>
        <v>2327.2807692307692</v>
      </c>
      <c r="K7" s="66">
        <f>P6-(P3/100*B7)+P4+P18/K3</f>
        <v>2265.11</v>
      </c>
      <c r="L7" s="119">
        <f>P6-(P3/100*B7)+P4+P18/L3</f>
        <v>2164.0825</v>
      </c>
      <c r="M7" s="82"/>
      <c r="N7" s="132"/>
      <c r="O7" s="132" t="s">
        <v>3</v>
      </c>
      <c r="P7" s="132">
        <v>90</v>
      </c>
      <c r="Q7" s="132"/>
    </row>
    <row r="8" spans="1:17" s="23" customFormat="1" ht="21.95" customHeight="1" thickBot="1" x14ac:dyDescent="0.35">
      <c r="A8" s="120" t="s">
        <v>22</v>
      </c>
      <c r="B8" s="55">
        <v>10</v>
      </c>
      <c r="C8" s="26">
        <f t="shared" ref="C8:L8" si="0">C5-1000</f>
        <v>3437</v>
      </c>
      <c r="D8" s="27">
        <f t="shared" si="0"/>
        <v>3437</v>
      </c>
      <c r="E8" s="27">
        <f t="shared" si="0"/>
        <v>3437</v>
      </c>
      <c r="F8" s="27">
        <f t="shared" si="0"/>
        <v>2997.75</v>
      </c>
      <c r="G8" s="27">
        <f t="shared" si="0"/>
        <v>2558.5</v>
      </c>
      <c r="H8" s="27">
        <f t="shared" si="0"/>
        <v>2207.1</v>
      </c>
      <c r="I8" s="27">
        <f t="shared" si="0"/>
        <v>1943.5500000000002</v>
      </c>
      <c r="J8" s="27">
        <f t="shared" si="0"/>
        <v>1882.7307692307691</v>
      </c>
      <c r="K8" s="27">
        <f t="shared" si="0"/>
        <v>1855.6999999999998</v>
      </c>
      <c r="L8" s="121">
        <f t="shared" si="0"/>
        <v>1811.7750000000001</v>
      </c>
      <c r="M8" s="133"/>
      <c r="N8" s="134"/>
      <c r="O8" s="135" t="s">
        <v>13</v>
      </c>
      <c r="P8" s="135">
        <v>5164</v>
      </c>
      <c r="Q8" s="134"/>
    </row>
    <row r="9" spans="1:17" ht="21.95" customHeight="1" thickTop="1" thickBot="1" x14ac:dyDescent="0.3">
      <c r="A9" s="122" t="s">
        <v>21</v>
      </c>
      <c r="B9" s="105"/>
      <c r="C9" s="7">
        <f>C7-C8</f>
        <v>2465.1000000000004</v>
      </c>
      <c r="D9" s="7">
        <f t="shared" ref="D9:L9" si="1">D7-D8</f>
        <v>2465.1000000000004</v>
      </c>
      <c r="E9" s="7">
        <f t="shared" si="1"/>
        <v>2465.1000000000004</v>
      </c>
      <c r="F9" s="7">
        <f t="shared" si="1"/>
        <v>1894.0749999999998</v>
      </c>
      <c r="G9" s="7">
        <f t="shared" si="1"/>
        <v>1323.0500000000002</v>
      </c>
      <c r="H9" s="7">
        <f t="shared" si="1"/>
        <v>866.23</v>
      </c>
      <c r="I9" s="7">
        <f t="shared" si="1"/>
        <v>523.61499999999978</v>
      </c>
      <c r="J9" s="7">
        <f t="shared" si="1"/>
        <v>444.55000000000018</v>
      </c>
      <c r="K9" s="7">
        <f t="shared" si="1"/>
        <v>409.41000000000031</v>
      </c>
      <c r="L9" s="123">
        <f t="shared" si="1"/>
        <v>352.30749999999989</v>
      </c>
      <c r="M9" s="136"/>
      <c r="N9" s="137"/>
      <c r="O9" s="137"/>
      <c r="P9" s="72"/>
      <c r="Q9" s="72"/>
    </row>
    <row r="10" spans="1:17" ht="21.95" customHeight="1" thickBot="1" x14ac:dyDescent="0.3">
      <c r="A10" s="124"/>
      <c r="B10" s="56"/>
      <c r="C10" s="3"/>
      <c r="D10" s="3"/>
      <c r="E10" s="3"/>
      <c r="F10" s="3"/>
      <c r="G10" s="3"/>
      <c r="H10" s="3"/>
      <c r="I10" s="3"/>
      <c r="J10" s="3"/>
      <c r="K10" s="3"/>
      <c r="L10" s="125"/>
      <c r="M10" s="80"/>
      <c r="N10" s="72"/>
      <c r="O10" s="72" t="s">
        <v>20</v>
      </c>
      <c r="P10" s="138">
        <v>17570</v>
      </c>
      <c r="Q10" s="72"/>
    </row>
    <row r="11" spans="1:17" x14ac:dyDescent="0.25">
      <c r="A11" s="165"/>
      <c r="B11" s="57"/>
      <c r="C11" s="159" t="s">
        <v>11</v>
      </c>
      <c r="D11" s="160"/>
      <c r="E11" s="160"/>
      <c r="F11" s="160"/>
      <c r="G11" s="160"/>
      <c r="H11" s="160"/>
      <c r="I11" s="160"/>
      <c r="J11" s="160"/>
      <c r="K11" s="160"/>
      <c r="L11" s="161"/>
      <c r="M11" s="1"/>
      <c r="N11" s="130" t="s">
        <v>5</v>
      </c>
      <c r="O11" s="131">
        <v>0.1</v>
      </c>
      <c r="P11" s="87">
        <f>P10*O11</f>
        <v>1757</v>
      </c>
    </row>
    <row r="12" spans="1:17" ht="18.75" customHeight="1" x14ac:dyDescent="0.25">
      <c r="A12" s="166"/>
      <c r="B12" s="58"/>
      <c r="C12" s="162"/>
      <c r="D12" s="163"/>
      <c r="E12" s="163"/>
      <c r="F12" s="163"/>
      <c r="G12" s="163"/>
      <c r="H12" s="163"/>
      <c r="I12" s="163"/>
      <c r="J12" s="163"/>
      <c r="K12" s="163"/>
      <c r="L12" s="164"/>
      <c r="M12" s="75"/>
      <c r="N12" s="80"/>
      <c r="O12" s="73">
        <v>0.2</v>
      </c>
      <c r="P12" s="85">
        <f>P10*O12</f>
        <v>3514</v>
      </c>
    </row>
    <row r="13" spans="1:17" ht="21.95" customHeight="1" x14ac:dyDescent="0.25">
      <c r="A13" s="167"/>
      <c r="B13" s="52"/>
      <c r="C13" s="6">
        <v>50</v>
      </c>
      <c r="D13" s="5">
        <v>100</v>
      </c>
      <c r="E13" s="5">
        <v>150</v>
      </c>
      <c r="F13" s="5">
        <v>200</v>
      </c>
      <c r="G13" s="5">
        <v>300</v>
      </c>
      <c r="H13" s="5">
        <v>500</v>
      </c>
      <c r="I13" s="5">
        <v>1000</v>
      </c>
      <c r="J13" s="5">
        <v>1300</v>
      </c>
      <c r="K13" s="5">
        <v>1500</v>
      </c>
      <c r="L13" s="111">
        <v>2000</v>
      </c>
      <c r="N13" s="80"/>
      <c r="O13" s="73">
        <v>0.3</v>
      </c>
      <c r="P13" s="85">
        <f>P10*O13</f>
        <v>5271</v>
      </c>
    </row>
    <row r="14" spans="1:17" ht="21" customHeight="1" thickBot="1" x14ac:dyDescent="0.3">
      <c r="A14" s="114" t="str">
        <f>A5</f>
        <v>BISS + EKO - Návrh redistribuce 10%</v>
      </c>
      <c r="B14" s="54"/>
      <c r="C14" s="11">
        <f>C5*C13</f>
        <v>221850</v>
      </c>
      <c r="D14" s="12">
        <f>50*C5+((D13-50)*D5)</f>
        <v>443700</v>
      </c>
      <c r="E14" s="12">
        <f>50*D5+((E13-50)*E5)</f>
        <v>665550</v>
      </c>
      <c r="F14" s="12">
        <f t="shared" ref="F14:L14" si="2">F5*F13</f>
        <v>799550</v>
      </c>
      <c r="G14" s="12">
        <f t="shared" si="2"/>
        <v>1067550</v>
      </c>
      <c r="H14" s="12">
        <f t="shared" si="2"/>
        <v>1603550</v>
      </c>
      <c r="I14" s="12">
        <f t="shared" si="2"/>
        <v>2943550</v>
      </c>
      <c r="J14" s="12">
        <f t="shared" si="2"/>
        <v>3747550</v>
      </c>
      <c r="K14" s="12">
        <f t="shared" si="2"/>
        <v>4283550</v>
      </c>
      <c r="L14" s="115">
        <f t="shared" si="2"/>
        <v>5623550</v>
      </c>
      <c r="M14" s="1"/>
      <c r="N14" s="84"/>
      <c r="O14" s="88">
        <v>0.23</v>
      </c>
      <c r="P14" s="89">
        <f>P10*O14</f>
        <v>4041.1000000000004</v>
      </c>
    </row>
    <row r="15" spans="1:17" s="8" customFormat="1" ht="21" customHeight="1" x14ac:dyDescent="0.3">
      <c r="A15" s="116" t="str">
        <f>A6</f>
        <v>Návrh ASZ ČR - BISS + EKO redistribuce 30%</v>
      </c>
      <c r="B15" s="68"/>
      <c r="C15" s="71">
        <f>C6*C13</f>
        <v>334550</v>
      </c>
      <c r="D15" s="70">
        <f>50*C6+((D13-50)*D6)</f>
        <v>669100</v>
      </c>
      <c r="E15" s="70">
        <f>50*D6+((E13-50)*E6)</f>
        <v>1003650</v>
      </c>
      <c r="F15" s="70">
        <f t="shared" ref="F15:L15" si="3">F6*F13</f>
        <v>1074650</v>
      </c>
      <c r="G15" s="70">
        <f t="shared" si="3"/>
        <v>1216650</v>
      </c>
      <c r="H15" s="70">
        <f t="shared" si="3"/>
        <v>1500650</v>
      </c>
      <c r="I15" s="70">
        <f t="shared" si="3"/>
        <v>2210650</v>
      </c>
      <c r="J15" s="70">
        <f t="shared" si="3"/>
        <v>2636650</v>
      </c>
      <c r="K15" s="70">
        <f t="shared" si="3"/>
        <v>2920650</v>
      </c>
      <c r="L15" s="117">
        <f t="shared" si="3"/>
        <v>3630650</v>
      </c>
      <c r="M15" s="24"/>
      <c r="O15" s="90">
        <v>0.2</v>
      </c>
      <c r="P15" s="87">
        <v>527100</v>
      </c>
    </row>
    <row r="16" spans="1:17" s="62" customFormat="1" ht="21" customHeight="1" x14ac:dyDescent="0.35">
      <c r="A16" s="118" t="str">
        <f>A7</f>
        <v>BISS + EKO - Návrh redistribuce 23%</v>
      </c>
      <c r="B16" s="64"/>
      <c r="C16" s="67">
        <f>C7*C13</f>
        <v>295105</v>
      </c>
      <c r="D16" s="66">
        <f>50*C7+((D13-50)*D7)</f>
        <v>590210</v>
      </c>
      <c r="E16" s="66">
        <f>50*D7+((E13-50)*E7)</f>
        <v>885315</v>
      </c>
      <c r="F16" s="66">
        <f t="shared" ref="F16:L16" si="4">F7*F13</f>
        <v>978365</v>
      </c>
      <c r="G16" s="66">
        <f t="shared" si="4"/>
        <v>1164465</v>
      </c>
      <c r="H16" s="66">
        <f t="shared" si="4"/>
        <v>1536665</v>
      </c>
      <c r="I16" s="66">
        <f t="shared" si="4"/>
        <v>2467165</v>
      </c>
      <c r="J16" s="66">
        <f t="shared" si="4"/>
        <v>3025465</v>
      </c>
      <c r="K16" s="66">
        <f t="shared" si="4"/>
        <v>3397665</v>
      </c>
      <c r="L16" s="119">
        <f t="shared" si="4"/>
        <v>4328165</v>
      </c>
      <c r="M16" s="63"/>
      <c r="O16" s="83">
        <v>0.3</v>
      </c>
      <c r="P16" s="85">
        <v>790650</v>
      </c>
    </row>
    <row r="17" spans="1:16" s="8" customFormat="1" ht="21.95" customHeight="1" thickBot="1" x14ac:dyDescent="0.35">
      <c r="A17" s="120" t="str">
        <f>A8</f>
        <v xml:space="preserve"> Původní návrh MZe - 1000kč +10% redistribuce</v>
      </c>
      <c r="B17" s="59"/>
      <c r="C17" s="28">
        <f t="shared" ref="C17:L17" si="5">C8*C13</f>
        <v>171850</v>
      </c>
      <c r="D17" s="27">
        <f t="shared" si="5"/>
        <v>343700</v>
      </c>
      <c r="E17" s="27">
        <f t="shared" si="5"/>
        <v>515550</v>
      </c>
      <c r="F17" s="27">
        <f t="shared" si="5"/>
        <v>599550</v>
      </c>
      <c r="G17" s="27">
        <f t="shared" si="5"/>
        <v>767550</v>
      </c>
      <c r="H17" s="27">
        <f t="shared" si="5"/>
        <v>1103550</v>
      </c>
      <c r="I17" s="27">
        <f t="shared" si="5"/>
        <v>1943550.0000000002</v>
      </c>
      <c r="J17" s="27">
        <f t="shared" si="5"/>
        <v>2447550</v>
      </c>
      <c r="K17" s="27">
        <f t="shared" si="5"/>
        <v>2783549.9999999995</v>
      </c>
      <c r="L17" s="121">
        <f t="shared" si="5"/>
        <v>3623550</v>
      </c>
      <c r="M17" s="24"/>
      <c r="O17" s="83">
        <v>0.1</v>
      </c>
      <c r="P17" s="85">
        <v>263550</v>
      </c>
    </row>
    <row r="18" spans="1:16" ht="21.95" customHeight="1" thickTop="1" thickBot="1" x14ac:dyDescent="0.3">
      <c r="A18" s="104" t="str">
        <f>A9</f>
        <v>Rozdíl redistribuce 23% - původní návrh MZe =</v>
      </c>
      <c r="B18" s="105"/>
      <c r="C18" s="126">
        <f>C16-C17</f>
        <v>123255</v>
      </c>
      <c r="D18" s="126">
        <f t="shared" ref="D18:L18" si="6">D16-D17</f>
        <v>246510</v>
      </c>
      <c r="E18" s="126">
        <f t="shared" si="6"/>
        <v>369765</v>
      </c>
      <c r="F18" s="126">
        <f t="shared" si="6"/>
        <v>378815</v>
      </c>
      <c r="G18" s="126">
        <f t="shared" si="6"/>
        <v>396915</v>
      </c>
      <c r="H18" s="126">
        <f t="shared" si="6"/>
        <v>433115</v>
      </c>
      <c r="I18" s="126">
        <f t="shared" si="6"/>
        <v>523614.99999999977</v>
      </c>
      <c r="J18" s="126">
        <f t="shared" si="6"/>
        <v>577915</v>
      </c>
      <c r="K18" s="126">
        <f t="shared" si="6"/>
        <v>614115.00000000047</v>
      </c>
      <c r="L18" s="127">
        <f t="shared" si="6"/>
        <v>704615</v>
      </c>
      <c r="M18" s="1"/>
      <c r="O18" s="84">
        <v>0.23</v>
      </c>
      <c r="P18" s="86">
        <v>606165</v>
      </c>
    </row>
    <row r="19" spans="1:16" x14ac:dyDescent="0.25">
      <c r="M19" s="1"/>
      <c r="N19" s="77"/>
      <c r="O19" s="77"/>
      <c r="P19" s="77"/>
    </row>
    <row r="20" spans="1:16" ht="15.75" thickBot="1" x14ac:dyDescent="0.3">
      <c r="M20" s="1"/>
      <c r="N20" s="73"/>
      <c r="O20" s="72"/>
      <c r="P20" s="72"/>
    </row>
    <row r="21" spans="1:16" ht="21.75" thickBot="1" x14ac:dyDescent="0.3">
      <c r="A21" s="171" t="s">
        <v>18</v>
      </c>
      <c r="B21" s="172"/>
      <c r="C21" s="172"/>
      <c r="D21" s="172"/>
      <c r="E21" s="172"/>
      <c r="F21" s="173"/>
      <c r="G21" s="33"/>
      <c r="H21" s="33"/>
      <c r="I21" s="33"/>
    </row>
    <row r="22" spans="1:16" ht="53.25" customHeight="1" thickBot="1" x14ac:dyDescent="0.3">
      <c r="A22" s="17" t="s">
        <v>12</v>
      </c>
      <c r="B22" s="47"/>
      <c r="C22" s="145" t="s">
        <v>17</v>
      </c>
      <c r="D22" s="146"/>
      <c r="E22" s="147" t="s">
        <v>7</v>
      </c>
      <c r="F22" s="148"/>
      <c r="G22" s="46"/>
      <c r="H22" s="176" t="s">
        <v>29</v>
      </c>
      <c r="I22" s="177"/>
      <c r="J22" s="177"/>
      <c r="K22" s="177"/>
      <c r="L22" s="178"/>
    </row>
    <row r="23" spans="1:16" ht="48.75" thickTop="1" thickBot="1" x14ac:dyDescent="0.3">
      <c r="A23" s="22" t="s">
        <v>25</v>
      </c>
      <c r="B23" s="60"/>
      <c r="C23" s="169">
        <v>100</v>
      </c>
      <c r="D23" s="170"/>
      <c r="E23" s="151">
        <v>1000</v>
      </c>
      <c r="F23" s="152"/>
      <c r="G23" s="175"/>
      <c r="H23" s="179" t="s">
        <v>30</v>
      </c>
      <c r="I23" s="180"/>
      <c r="J23" s="180"/>
      <c r="K23" s="180"/>
      <c r="L23" s="181"/>
    </row>
    <row r="24" spans="1:16" ht="33" thickTop="1" thickBot="1" x14ac:dyDescent="0.3">
      <c r="A24" s="18"/>
      <c r="B24" s="61"/>
      <c r="C24" s="16" t="s">
        <v>8</v>
      </c>
      <c r="D24" s="29" t="s">
        <v>9</v>
      </c>
      <c r="E24" s="38" t="s">
        <v>8</v>
      </c>
      <c r="F24" s="39" t="s">
        <v>9</v>
      </c>
      <c r="G24" s="34"/>
      <c r="H24" s="182">
        <v>0</v>
      </c>
      <c r="I24" s="183"/>
      <c r="J24" s="183"/>
      <c r="K24" s="183"/>
      <c r="L24" s="184"/>
    </row>
    <row r="25" spans="1:16" ht="21" customHeight="1" x14ac:dyDescent="0.25">
      <c r="A25" s="20" t="str">
        <f>A4</f>
        <v>Rok 2021 BISS + EKO schéma  (greening)</v>
      </c>
      <c r="B25" s="48"/>
      <c r="C25" s="9">
        <f>P8</f>
        <v>5164</v>
      </c>
      <c r="D25" s="30">
        <f>C25*C23</f>
        <v>516400</v>
      </c>
      <c r="E25" s="40">
        <f>P8</f>
        <v>5164</v>
      </c>
      <c r="F25" s="41">
        <f>E25*E23</f>
        <v>5164000</v>
      </c>
      <c r="G25" s="35"/>
      <c r="H25" s="35"/>
    </row>
    <row r="26" spans="1:16" ht="21" customHeight="1" x14ac:dyDescent="0.25">
      <c r="A26" s="19" t="str">
        <f>A5</f>
        <v>BISS + EKO - Návrh redistribuce 10%</v>
      </c>
      <c r="B26" s="49"/>
      <c r="C26" s="10">
        <f>C5</f>
        <v>4437</v>
      </c>
      <c r="D26" s="31">
        <f>C26*C23</f>
        <v>443700</v>
      </c>
      <c r="E26" s="42">
        <f>P6-(P3/100*B5)+P4+P17/E23</f>
        <v>2943.55</v>
      </c>
      <c r="F26" s="43">
        <f>E26*E23</f>
        <v>2943550</v>
      </c>
      <c r="G26" s="36"/>
      <c r="H26" s="36"/>
    </row>
    <row r="27" spans="1:16" s="8" customFormat="1" ht="21" customHeight="1" x14ac:dyDescent="0.3">
      <c r="A27" s="98" t="str">
        <f>A6</f>
        <v>Návrh ASZ ČR - BISS + EKO redistribuce 30%</v>
      </c>
      <c r="B27" s="99"/>
      <c r="C27" s="100">
        <f>C6</f>
        <v>6691</v>
      </c>
      <c r="D27" s="101">
        <f>C27*C23</f>
        <v>669100</v>
      </c>
      <c r="E27" s="102">
        <f>P6-(P3/100*B6)+P4+P16/E23</f>
        <v>2210.65</v>
      </c>
      <c r="F27" s="103">
        <f>E27*E23</f>
        <v>2210650</v>
      </c>
      <c r="G27" s="3"/>
      <c r="H27" s="3"/>
    </row>
    <row r="28" spans="1:16" s="62" customFormat="1" ht="21" customHeight="1" x14ac:dyDescent="0.35">
      <c r="A28" s="92" t="str">
        <f>A7</f>
        <v>BISS + EKO - Návrh redistribuce 23%</v>
      </c>
      <c r="B28" s="93"/>
      <c r="C28" s="94">
        <f>C7</f>
        <v>5902.1</v>
      </c>
      <c r="D28" s="95">
        <f>C28*C23</f>
        <v>590210</v>
      </c>
      <c r="E28" s="96">
        <f>P6-(P3/100*B7)+P4+P18/E23</f>
        <v>2467.165</v>
      </c>
      <c r="F28" s="97">
        <f>E28*E23</f>
        <v>2467165</v>
      </c>
      <c r="G28" s="91"/>
      <c r="H28" s="91"/>
    </row>
    <row r="29" spans="1:16" s="8" customFormat="1" ht="21.95" customHeight="1" thickBot="1" x14ac:dyDescent="0.35">
      <c r="A29" s="106" t="str">
        <f>A8</f>
        <v xml:space="preserve"> Původní návrh MZe - 1000kč +10% redistribuce</v>
      </c>
      <c r="B29" s="50"/>
      <c r="C29" s="25">
        <f>C8</f>
        <v>3437</v>
      </c>
      <c r="D29" s="32">
        <f>C29*C23</f>
        <v>343700</v>
      </c>
      <c r="E29" s="44">
        <f>E26-1000</f>
        <v>1943.5500000000002</v>
      </c>
      <c r="F29" s="45">
        <f>E29*E23</f>
        <v>1943550.0000000002</v>
      </c>
      <c r="G29" s="3"/>
      <c r="H29" s="3"/>
    </row>
    <row r="30" spans="1:16" s="8" customFormat="1" ht="20.25" thickTop="1" thickBot="1" x14ac:dyDescent="0.35">
      <c r="A30" s="107" t="str">
        <f>A18</f>
        <v>Rozdíl redistribuce 23% - původní návrh MZe =</v>
      </c>
      <c r="B30" s="108"/>
      <c r="C30" s="109">
        <f>C28-C29</f>
        <v>2465.1000000000004</v>
      </c>
      <c r="D30" s="109">
        <f t="shared" ref="D30:F30" si="7">D28-D29</f>
        <v>246510</v>
      </c>
      <c r="E30" s="109">
        <f t="shared" si="7"/>
        <v>523.61499999999978</v>
      </c>
      <c r="F30" s="110">
        <f t="shared" si="7"/>
        <v>523614.99999999977</v>
      </c>
      <c r="G30" s="37"/>
      <c r="H30" s="37"/>
    </row>
    <row r="31" spans="1:16" x14ac:dyDescent="0.25">
      <c r="A31" s="168" t="s">
        <v>16</v>
      </c>
      <c r="B31" s="168"/>
      <c r="C31" s="168"/>
      <c r="D31" s="168"/>
      <c r="E31" s="168"/>
      <c r="F31" s="168"/>
    </row>
    <row r="32" spans="1:16" x14ac:dyDescent="0.25">
      <c r="A32" s="174" t="s">
        <v>24</v>
      </c>
      <c r="B32" s="174"/>
      <c r="C32" s="174"/>
      <c r="D32" s="174"/>
      <c r="E32" s="174"/>
    </row>
    <row r="33" spans="1:12" ht="15.75" thickBot="1" x14ac:dyDescent="0.3"/>
    <row r="34" spans="1:12" ht="19.5" thickBot="1" x14ac:dyDescent="0.3">
      <c r="A34" s="153" t="s">
        <v>14</v>
      </c>
      <c r="B34" s="154"/>
      <c r="C34" s="154"/>
      <c r="D34" s="155"/>
    </row>
    <row r="35" spans="1:12" ht="19.5" thickBot="1" x14ac:dyDescent="0.3">
      <c r="A35" s="156" t="s">
        <v>26</v>
      </c>
      <c r="B35" s="157"/>
      <c r="C35" s="157"/>
      <c r="D35" s="158"/>
      <c r="L35" s="21" t="s">
        <v>27</v>
      </c>
    </row>
  </sheetData>
  <sheetProtection algorithmName="SHA-512" hashValue="KNJSJWDnzu1IUzUF77RUYGXC/GTZLg+kxPPzPGF0ntsdUyv3fbEBsSN4IxIpQgyaJnYGFgDRDxpMZafEyHedXw==" saltValue="nQOw4UxH9k3bc9CJHmXE4A==" spinCount="100000" sheet="1" objects="1" scenarios="1" selectLockedCells="1"/>
  <mergeCells count="17">
    <mergeCell ref="E23:F23"/>
    <mergeCell ref="A34:D34"/>
    <mergeCell ref="A35:D35"/>
    <mergeCell ref="C11:L12"/>
    <mergeCell ref="A11:A13"/>
    <mergeCell ref="A31:F31"/>
    <mergeCell ref="C23:D23"/>
    <mergeCell ref="A21:F21"/>
    <mergeCell ref="A32:E32"/>
    <mergeCell ref="H22:L22"/>
    <mergeCell ref="H23:L23"/>
    <mergeCell ref="H24:L24"/>
    <mergeCell ref="A1:L1"/>
    <mergeCell ref="C2:L2"/>
    <mergeCell ref="C22:D22"/>
    <mergeCell ref="E22:F22"/>
    <mergeCell ref="A2:A3"/>
  </mergeCells>
  <pageMargins left="0.25" right="0.25" top="0.75" bottom="0.75" header="0.3" footer="0.3"/>
  <pageSetup paperSize="9" scale="6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období 2023 - 2027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Asociace soukromého zemědělství ČR</dc:creator>
  <cp:lastModifiedBy>Jan</cp:lastModifiedBy>
  <cp:lastPrinted>2022-01-10T18:23:47Z</cp:lastPrinted>
  <dcterms:created xsi:type="dcterms:W3CDTF">2022-01-09T17:12:54Z</dcterms:created>
  <dcterms:modified xsi:type="dcterms:W3CDTF">2022-01-13T15:00:26Z</dcterms:modified>
</cp:coreProperties>
</file>